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лот1!$A$1:$I$40</definedName>
  </definedNames>
  <calcPr calcId="125725"/>
</workbook>
</file>

<file path=xl/calcChain.xml><?xml version="1.0" encoding="utf-8"?>
<calcChain xmlns="http://schemas.openxmlformats.org/spreadsheetml/2006/main">
  <c r="I33" i="3"/>
  <c r="I32"/>
  <c r="I31"/>
  <c r="I30"/>
  <c r="I29"/>
  <c r="I27"/>
  <c r="I26"/>
  <c r="I25"/>
  <c r="I24"/>
  <c r="I23"/>
  <c r="I21"/>
  <c r="I20"/>
  <c r="I19"/>
  <c r="I18"/>
  <c r="I17"/>
  <c r="I16"/>
  <c r="I15"/>
  <c r="I9"/>
  <c r="H31" l="1"/>
  <c r="H14"/>
  <c r="H29"/>
  <c r="H26"/>
  <c r="H27"/>
  <c r="I22" l="1"/>
  <c r="H28"/>
  <c r="H22"/>
  <c r="H9"/>
  <c r="H36" l="1"/>
  <c r="I28"/>
  <c r="I14" l="1"/>
  <c r="I34" s="1"/>
  <c r="I36" l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<sst xmlns="http://schemas.openxmlformats.org/spreadsheetml/2006/main" count="65" uniqueCount="59">
  <si>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</si>
  <si>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</si>
  <si>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</si>
  <si>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</si>
  <si>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</si>
  <si>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</si>
  <si>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</si>
  <si>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</si>
  <si>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</si>
  <si>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</si>
  <si>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</si>
  <si>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</si>
  <si>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</si>
  <si>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</si>
  <si>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</si>
  <si>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</si>
  <si>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</si>
  <si>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</si>
  <si>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</si>
  <si>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</si>
  <si>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</si>
  <si>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</si>
  <si>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</si>
  <si>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</si>
  <si>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</si>
  <si>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</si>
  <si>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</si>
  <si>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</si>
  <si>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</si>
  <si>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</si>
  <si>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</si>
  <si>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</si>
  <si>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</si>
  <si>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</si>
  <si>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</si>
  <si>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</si>
  <si>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</si>
  <si>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</si>
  <si>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</si>
  <si>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</si>
  <si>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</si>
  <si>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</si>
  <si>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</si>
  <si>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</si>
  <si>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</si>
  <si>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</si>
  <si>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</si>
  <si>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</si>
  <si>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</si>
  <si>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</si>
  <si>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</si>
  <si>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Лот №7</t>
  </si>
  <si>
    <t>Приложение №2</t>
  </si>
  <si>
    <t>к извещению и документации</t>
  </si>
  <si>
    <t>открытого конкурса</t>
  </si>
  <si>
    <t>6</t>
  </si>
  <si>
    <t>ЧУМБАРОВА-ЛУЧИНСКОГО ул.</t>
  </si>
  <si>
    <t>444,4</t>
  </si>
  <si>
    <t>Жилой район Ломоносовский тер. округ</t>
  </si>
</sst>
</file>

<file path=xl/styles.xml><?xml version="1.0" encoding="utf-8"?>
<styleSheet xmlns="http://schemas.openxmlformats.org/spreadsheetml/2006/main">
  <fonts count="1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left" vertical="top"/>
    </xf>
    <xf numFmtId="4" fontId="8" fillId="2" borderId="1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5" xfId="0" applyNumberFormat="1" applyFont="1" applyFill="1" applyBorder="1" applyAlignment="1">
      <alignment horizontal="center" vertical="top"/>
    </xf>
    <xf numFmtId="4" fontId="8" fillId="2" borderId="18" xfId="0" applyNumberFormat="1" applyFont="1" applyFill="1" applyBorder="1" applyAlignment="1">
      <alignment horizontal="left" vertical="top"/>
    </xf>
    <xf numFmtId="4" fontId="8" fillId="2" borderId="18" xfId="0" applyNumberFormat="1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left" wrapText="1"/>
    </xf>
    <xf numFmtId="49" fontId="10" fillId="2" borderId="20" xfId="0" applyNumberFormat="1" applyFont="1" applyFill="1" applyBorder="1" applyAlignment="1">
      <alignment horizontal="center" wrapText="1"/>
    </xf>
    <xf numFmtId="4" fontId="2" fillId="2" borderId="0" xfId="0" applyNumberFormat="1" applyFont="1" applyFill="1" applyAlignment="1">
      <alignment horizontal="right"/>
    </xf>
    <xf numFmtId="4" fontId="9" fillId="2" borderId="19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 vertical="top"/>
    </xf>
    <xf numFmtId="4" fontId="6" fillId="2" borderId="10" xfId="0" applyNumberFormat="1" applyFont="1" applyFill="1" applyBorder="1" applyAlignment="1">
      <alignment horizontal="center" vertical="top"/>
    </xf>
    <xf numFmtId="4" fontId="6" fillId="2" borderId="11" xfId="0" applyNumberFormat="1" applyFont="1" applyFill="1" applyBorder="1" applyAlignment="1">
      <alignment horizontal="center" vertical="top"/>
    </xf>
    <xf numFmtId="4" fontId="6" fillId="2" borderId="3" xfId="0" applyNumberFormat="1" applyFont="1" applyFill="1" applyBorder="1" applyAlignment="1">
      <alignment horizontal="center"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" fontId="6" fillId="2" borderId="16" xfId="0" applyNumberFormat="1" applyFont="1" applyFill="1" applyBorder="1" applyAlignment="1">
      <alignment horizontal="center" vertical="center"/>
    </xf>
    <xf numFmtId="4" fontId="6" fillId="2" borderId="17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4" fillId="2" borderId="19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center" vertical="top"/>
    </xf>
    <xf numFmtId="4" fontId="6" fillId="2" borderId="4" xfId="0" applyNumberFormat="1" applyFont="1" applyFill="1" applyBorder="1" applyAlignment="1">
      <alignment horizontal="center" vertical="top"/>
    </xf>
    <xf numFmtId="4" fontId="6" fillId="2" borderId="6" xfId="0" applyNumberFormat="1" applyFont="1" applyFill="1" applyBorder="1" applyAlignment="1">
      <alignment horizontal="left" vertical="top"/>
    </xf>
    <xf numFmtId="4" fontId="6" fillId="2" borderId="7" xfId="0" applyNumberFormat="1" applyFont="1" applyFill="1" applyBorder="1" applyAlignment="1">
      <alignment horizontal="left" vertical="top"/>
    </xf>
    <xf numFmtId="4" fontId="6" fillId="2" borderId="8" xfId="0" applyNumberFormat="1" applyFont="1" applyFill="1" applyBorder="1" applyAlignment="1">
      <alignment horizontal="left" vertical="top"/>
    </xf>
    <xf numFmtId="4" fontId="6" fillId="2" borderId="18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view="pageBreakPreview" topLeftCell="A28" zoomScale="90" zoomScaleNormal="100" zoomScaleSheetLayoutView="90" workbookViewId="0">
      <selection activeCell="A14" sqref="A14:F14"/>
    </sheetView>
  </sheetViews>
  <sheetFormatPr defaultRowHeight="12.75"/>
  <cols>
    <col min="1" max="5" width="9.140625" style="4"/>
    <col min="6" max="6" width="20.7109375" style="4" customWidth="1"/>
    <col min="7" max="7" width="22.5703125" style="4" customWidth="1"/>
    <col min="8" max="8" width="15.140625" style="5" customWidth="1"/>
    <col min="9" max="9" width="16" style="5" customWidth="1"/>
    <col min="11" max="11" width="4.85546875" customWidth="1"/>
    <col min="12" max="12" width="9.140625" hidden="1" customWidth="1"/>
    <col min="13" max="13" width="1.42578125" customWidth="1"/>
    <col min="14" max="15" width="3.42578125" customWidth="1"/>
    <col min="16" max="16" width="2.5703125" customWidth="1"/>
    <col min="17" max="17" width="2.28515625" customWidth="1"/>
  </cols>
  <sheetData>
    <row r="1" spans="1:9" s="1" customFormat="1" ht="14.25" customHeight="1">
      <c r="A1" s="28" t="s">
        <v>24</v>
      </c>
      <c r="B1" s="28"/>
      <c r="C1" s="28"/>
      <c r="D1" s="28"/>
      <c r="E1" s="28"/>
      <c r="F1" s="28"/>
      <c r="G1" s="28"/>
      <c r="H1" s="24" t="s">
        <v>52</v>
      </c>
      <c r="I1" s="24"/>
    </row>
    <row r="2" spans="1:9" s="1" customFormat="1" ht="15" customHeight="1">
      <c r="A2" s="28" t="s">
        <v>23</v>
      </c>
      <c r="B2" s="28"/>
      <c r="C2" s="28"/>
      <c r="D2" s="28"/>
      <c r="E2" s="28"/>
      <c r="F2" s="28"/>
      <c r="G2" s="28"/>
      <c r="H2" s="24" t="s">
        <v>53</v>
      </c>
      <c r="I2" s="24"/>
    </row>
    <row r="3" spans="1:9" s="1" customFormat="1" ht="13.5" customHeight="1">
      <c r="A3" s="28" t="s">
        <v>22</v>
      </c>
      <c r="B3" s="28"/>
      <c r="C3" s="28"/>
      <c r="D3" s="28"/>
      <c r="E3" s="28"/>
      <c r="F3" s="28"/>
      <c r="G3" s="28"/>
      <c r="H3" s="24" t="s">
        <v>54</v>
      </c>
      <c r="I3" s="24"/>
    </row>
    <row r="4" spans="1:9" s="1" customFormat="1" ht="11.25" customHeight="1">
      <c r="A4" s="29" t="s">
        <v>21</v>
      </c>
      <c r="B4" s="29"/>
      <c r="C4" s="29"/>
      <c r="D4" s="29"/>
      <c r="E4" s="29"/>
      <c r="F4" s="29"/>
      <c r="G4" s="29"/>
      <c r="H4" s="5"/>
      <c r="I4" s="5"/>
    </row>
    <row r="5" spans="1:9" s="1" customFormat="1">
      <c r="A5" s="3" t="s">
        <v>51</v>
      </c>
      <c r="B5" s="3" t="s">
        <v>58</v>
      </c>
      <c r="C5" s="4"/>
      <c r="D5" s="4"/>
      <c r="E5" s="4"/>
      <c r="F5" s="4"/>
      <c r="G5" s="4"/>
      <c r="H5" s="5"/>
      <c r="I5" s="5"/>
    </row>
    <row r="6" spans="1:9" s="1" customFormat="1" ht="15.75" customHeight="1">
      <c r="A6" s="38" t="s">
        <v>20</v>
      </c>
      <c r="B6" s="39"/>
      <c r="C6" s="39"/>
      <c r="D6" s="39"/>
      <c r="E6" s="39"/>
      <c r="F6" s="39"/>
      <c r="G6" s="36"/>
      <c r="H6" s="37"/>
      <c r="I6" s="37"/>
    </row>
    <row r="7" spans="1:9" s="6" customFormat="1" ht="51" customHeight="1">
      <c r="A7" s="40"/>
      <c r="B7" s="41"/>
      <c r="C7" s="41"/>
      <c r="D7" s="41"/>
      <c r="E7" s="41"/>
      <c r="F7" s="41"/>
      <c r="G7" s="42" t="s">
        <v>19</v>
      </c>
      <c r="H7" s="25" t="s">
        <v>45</v>
      </c>
      <c r="I7" s="22" t="s">
        <v>56</v>
      </c>
    </row>
    <row r="8" spans="1:9" s="6" customFormat="1">
      <c r="A8" s="40"/>
      <c r="B8" s="41"/>
      <c r="C8" s="41"/>
      <c r="D8" s="41"/>
      <c r="E8" s="41"/>
      <c r="F8" s="41"/>
      <c r="G8" s="42"/>
      <c r="H8" s="25"/>
      <c r="I8" s="23" t="s">
        <v>55</v>
      </c>
    </row>
    <row r="9" spans="1:9" s="1" customFormat="1">
      <c r="A9" s="30" t="s">
        <v>18</v>
      </c>
      <c r="B9" s="31"/>
      <c r="C9" s="31"/>
      <c r="D9" s="31"/>
      <c r="E9" s="31"/>
      <c r="F9" s="32"/>
      <c r="G9" s="19"/>
      <c r="H9" s="13">
        <f t="shared" ref="H9" si="0">SUM(H10:H13)</f>
        <v>0</v>
      </c>
      <c r="I9" s="13">
        <f t="shared" ref="I9" si="1">SUM(I10:I13)</f>
        <v>0</v>
      </c>
    </row>
    <row r="10" spans="1:9" s="1" customFormat="1">
      <c r="A10" s="27" t="s">
        <v>25</v>
      </c>
      <c r="B10" s="27"/>
      <c r="C10" s="27"/>
      <c r="D10" s="27"/>
      <c r="E10" s="27"/>
      <c r="F10" s="27"/>
      <c r="G10" s="9" t="s">
        <v>11</v>
      </c>
      <c r="H10" s="9">
        <v>0</v>
      </c>
      <c r="I10" s="9">
        <v>0</v>
      </c>
    </row>
    <row r="11" spans="1:9" s="1" customFormat="1">
      <c r="A11" s="27" t="s">
        <v>26</v>
      </c>
      <c r="B11" s="27"/>
      <c r="C11" s="27"/>
      <c r="D11" s="27"/>
      <c r="E11" s="27"/>
      <c r="F11" s="27"/>
      <c r="G11" s="9" t="s">
        <v>11</v>
      </c>
      <c r="H11" s="9">
        <v>0</v>
      </c>
      <c r="I11" s="9">
        <v>0</v>
      </c>
    </row>
    <row r="12" spans="1:9" s="1" customFormat="1">
      <c r="A12" s="27" t="s">
        <v>17</v>
      </c>
      <c r="B12" s="27"/>
      <c r="C12" s="27"/>
      <c r="D12" s="27"/>
      <c r="E12" s="27"/>
      <c r="F12" s="27"/>
      <c r="G12" s="9" t="s">
        <v>11</v>
      </c>
      <c r="H12" s="9">
        <v>0</v>
      </c>
      <c r="I12" s="9">
        <v>0</v>
      </c>
    </row>
    <row r="13" spans="1:9" s="1" customFormat="1">
      <c r="A13" s="27" t="s">
        <v>16</v>
      </c>
      <c r="B13" s="27"/>
      <c r="C13" s="27"/>
      <c r="D13" s="27"/>
      <c r="E13" s="27"/>
      <c r="F13" s="27"/>
      <c r="G13" s="9" t="s">
        <v>15</v>
      </c>
      <c r="H13" s="9">
        <v>0</v>
      </c>
      <c r="I13" s="9">
        <v>0</v>
      </c>
    </row>
    <row r="14" spans="1:9" s="1" customFormat="1" ht="23.85" customHeight="1">
      <c r="A14" s="33" t="s">
        <v>14</v>
      </c>
      <c r="B14" s="34"/>
      <c r="C14" s="34"/>
      <c r="D14" s="34"/>
      <c r="E14" s="34"/>
      <c r="F14" s="35"/>
      <c r="G14" s="8"/>
      <c r="H14" s="7">
        <f t="shared" ref="H14" si="2">SUM(H15:H21)</f>
        <v>4.6500000000000004</v>
      </c>
      <c r="I14" s="7">
        <f t="shared" ref="I14" si="3">SUM(I15:I21)</f>
        <v>24797.519999999997</v>
      </c>
    </row>
    <row r="15" spans="1:9" s="1" customFormat="1">
      <c r="A15" s="27" t="s">
        <v>39</v>
      </c>
      <c r="B15" s="27"/>
      <c r="C15" s="27"/>
      <c r="D15" s="27"/>
      <c r="E15" s="27"/>
      <c r="F15" s="27"/>
      <c r="G15" s="9" t="s">
        <v>40</v>
      </c>
      <c r="H15" s="9">
        <v>1.08</v>
      </c>
      <c r="I15" s="9">
        <f>1.08*12*I35</f>
        <v>5759.424</v>
      </c>
    </row>
    <row r="16" spans="1:9" s="1" customFormat="1">
      <c r="A16" s="27" t="s">
        <v>30</v>
      </c>
      <c r="B16" s="27"/>
      <c r="C16" s="27"/>
      <c r="D16" s="27"/>
      <c r="E16" s="27"/>
      <c r="F16" s="27"/>
      <c r="G16" s="9" t="s">
        <v>13</v>
      </c>
      <c r="H16" s="9">
        <v>0.41</v>
      </c>
      <c r="I16" s="9">
        <f>0.41*12*I35</f>
        <v>2186.4479999999999</v>
      </c>
    </row>
    <row r="17" spans="1:9" s="1" customFormat="1">
      <c r="A17" s="27" t="s">
        <v>31</v>
      </c>
      <c r="B17" s="27"/>
      <c r="C17" s="27"/>
      <c r="D17" s="27"/>
      <c r="E17" s="27"/>
      <c r="F17" s="27"/>
      <c r="G17" s="9" t="s">
        <v>41</v>
      </c>
      <c r="H17" s="9">
        <v>0.32</v>
      </c>
      <c r="I17" s="9">
        <f>0.32*12*I35</f>
        <v>1706.4959999999999</v>
      </c>
    </row>
    <row r="18" spans="1:9" s="1" customFormat="1" ht="57.75" customHeight="1">
      <c r="A18" s="53" t="s">
        <v>32</v>
      </c>
      <c r="B18" s="54"/>
      <c r="C18" s="54"/>
      <c r="D18" s="54"/>
      <c r="E18" s="54"/>
      <c r="F18" s="55"/>
      <c r="G18" s="10" t="s">
        <v>12</v>
      </c>
      <c r="H18" s="9">
        <v>0.17</v>
      </c>
      <c r="I18" s="9">
        <f>0.17*12*I35</f>
        <v>906.57600000000002</v>
      </c>
    </row>
    <row r="19" spans="1:9" s="1" customFormat="1" ht="23.25" customHeight="1">
      <c r="A19" s="26" t="s">
        <v>33</v>
      </c>
      <c r="B19" s="27"/>
      <c r="C19" s="27"/>
      <c r="D19" s="27"/>
      <c r="E19" s="27"/>
      <c r="F19" s="27"/>
      <c r="G19" s="9" t="s">
        <v>42</v>
      </c>
      <c r="H19" s="9">
        <v>0.05</v>
      </c>
      <c r="I19" s="9">
        <f>0.05*12*I35</f>
        <v>266.64000000000004</v>
      </c>
    </row>
    <row r="20" spans="1:9" s="1" customFormat="1" ht="22.5">
      <c r="A20" s="27" t="s">
        <v>34</v>
      </c>
      <c r="B20" s="27"/>
      <c r="C20" s="27"/>
      <c r="D20" s="27"/>
      <c r="E20" s="27"/>
      <c r="F20" s="27"/>
      <c r="G20" s="11" t="s">
        <v>47</v>
      </c>
      <c r="H20" s="9">
        <v>2.62</v>
      </c>
      <c r="I20" s="9">
        <f>2.62*12*I35</f>
        <v>13971.936</v>
      </c>
    </row>
    <row r="21" spans="1:9" s="1" customFormat="1">
      <c r="A21" s="27" t="s">
        <v>35</v>
      </c>
      <c r="B21" s="27"/>
      <c r="C21" s="27"/>
      <c r="D21" s="27"/>
      <c r="E21" s="27"/>
      <c r="F21" s="27"/>
      <c r="G21" s="9" t="s">
        <v>4</v>
      </c>
      <c r="H21" s="9">
        <v>0</v>
      </c>
      <c r="I21" s="9">
        <f>0*12*I35</f>
        <v>0</v>
      </c>
    </row>
    <row r="22" spans="1:9" s="1" customFormat="1" ht="13.5" customHeight="1">
      <c r="A22" s="33" t="s">
        <v>10</v>
      </c>
      <c r="B22" s="34"/>
      <c r="C22" s="34"/>
      <c r="D22" s="34"/>
      <c r="E22" s="34"/>
      <c r="F22" s="35"/>
      <c r="G22" s="8"/>
      <c r="H22" s="12">
        <f t="shared" ref="H22" si="4">SUM(H23:H27)</f>
        <v>1.94</v>
      </c>
      <c r="I22" s="12">
        <f t="shared" ref="I22" si="5">SUM(I23:I27)</f>
        <v>10345.632</v>
      </c>
    </row>
    <row r="23" spans="1:9" s="1" customFormat="1">
      <c r="A23" s="26" t="s">
        <v>37</v>
      </c>
      <c r="B23" s="27"/>
      <c r="C23" s="27"/>
      <c r="D23" s="27"/>
      <c r="E23" s="27"/>
      <c r="F23" s="27"/>
      <c r="G23" s="9" t="s">
        <v>4</v>
      </c>
      <c r="H23" s="9">
        <v>1.02</v>
      </c>
      <c r="I23" s="9">
        <f>1.02*12*I35</f>
        <v>5439.4560000000001</v>
      </c>
    </row>
    <row r="24" spans="1:9" s="1" customFormat="1" ht="25.5" customHeight="1">
      <c r="A24" s="26" t="s">
        <v>27</v>
      </c>
      <c r="B24" s="27"/>
      <c r="C24" s="27"/>
      <c r="D24" s="27"/>
      <c r="E24" s="27"/>
      <c r="F24" s="27"/>
      <c r="G24" s="9" t="s">
        <v>3</v>
      </c>
      <c r="H24" s="9">
        <v>0</v>
      </c>
      <c r="I24" s="9">
        <f>0*1242*I35</f>
        <v>0</v>
      </c>
    </row>
    <row r="25" spans="1:9" s="1" customFormat="1" ht="25.5" customHeight="1">
      <c r="A25" s="26" t="s">
        <v>28</v>
      </c>
      <c r="B25" s="26"/>
      <c r="C25" s="26"/>
      <c r="D25" s="26"/>
      <c r="E25" s="26"/>
      <c r="F25" s="26"/>
      <c r="G25" s="9" t="s">
        <v>8</v>
      </c>
      <c r="H25" s="9">
        <v>0</v>
      </c>
      <c r="I25" s="9">
        <f>0*12*I35</f>
        <v>0</v>
      </c>
    </row>
    <row r="26" spans="1:9" s="1" customFormat="1" ht="57" customHeight="1">
      <c r="A26" s="26" t="s">
        <v>29</v>
      </c>
      <c r="B26" s="26"/>
      <c r="C26" s="26"/>
      <c r="D26" s="26"/>
      <c r="E26" s="26"/>
      <c r="F26" s="26"/>
      <c r="G26" s="10" t="s">
        <v>9</v>
      </c>
      <c r="H26" s="9">
        <f>0.03+0.01</f>
        <v>0.04</v>
      </c>
      <c r="I26" s="9">
        <f>0.04*12*I35</f>
        <v>213.31199999999998</v>
      </c>
    </row>
    <row r="27" spans="1:9" s="1" customFormat="1" ht="85.5" customHeight="1">
      <c r="A27" s="26" t="s">
        <v>46</v>
      </c>
      <c r="B27" s="26"/>
      <c r="C27" s="26"/>
      <c r="D27" s="26"/>
      <c r="E27" s="26"/>
      <c r="F27" s="26"/>
      <c r="G27" s="9" t="s">
        <v>8</v>
      </c>
      <c r="H27" s="9">
        <f>0.32+0.18+0.38</f>
        <v>0.88</v>
      </c>
      <c r="I27" s="9">
        <f>0.88*12*I35</f>
        <v>4692.8639999999996</v>
      </c>
    </row>
    <row r="28" spans="1:9" s="1" customFormat="1">
      <c r="A28" s="46" t="s">
        <v>7</v>
      </c>
      <c r="B28" s="47"/>
      <c r="C28" s="47"/>
      <c r="D28" s="47"/>
      <c r="E28" s="47"/>
      <c r="F28" s="48"/>
      <c r="G28" s="8"/>
      <c r="H28" s="12">
        <f t="shared" ref="H28" si="6">SUM(H29:H33)</f>
        <v>11.659999999999997</v>
      </c>
      <c r="I28" s="12">
        <f t="shared" ref="I28" si="7">SUM(I29:I33)</f>
        <v>62180.447999999997</v>
      </c>
    </row>
    <row r="29" spans="1:9" s="1" customFormat="1" ht="164.25" customHeight="1">
      <c r="A29" s="26" t="s">
        <v>38</v>
      </c>
      <c r="B29" s="26"/>
      <c r="C29" s="26"/>
      <c r="D29" s="26"/>
      <c r="E29" s="26"/>
      <c r="F29" s="26"/>
      <c r="G29" s="10" t="s">
        <v>43</v>
      </c>
      <c r="H29" s="9">
        <f>0.49+0.35+2.46+2.46+0.81+0.1+0.13+0.14+0.1+0.03+0.02+0.04+0.01</f>
        <v>7.1399999999999988</v>
      </c>
      <c r="I29" s="9">
        <f>7.14*12*I35</f>
        <v>38076.191999999995</v>
      </c>
    </row>
    <row r="30" spans="1:9" s="1" customFormat="1" ht="63.75" customHeight="1">
      <c r="A30" s="27" t="s">
        <v>6</v>
      </c>
      <c r="B30" s="27"/>
      <c r="C30" s="27"/>
      <c r="D30" s="27"/>
      <c r="E30" s="27"/>
      <c r="F30" s="27"/>
      <c r="G30" s="10" t="s">
        <v>5</v>
      </c>
      <c r="H30" s="9">
        <v>1.4</v>
      </c>
      <c r="I30" s="9">
        <f>1.4*12*I35</f>
        <v>7465.9199999999983</v>
      </c>
    </row>
    <row r="31" spans="1:9" s="1" customFormat="1" ht="22.5">
      <c r="A31" s="27" t="s">
        <v>36</v>
      </c>
      <c r="B31" s="27"/>
      <c r="C31" s="27"/>
      <c r="D31" s="27"/>
      <c r="E31" s="27"/>
      <c r="F31" s="27"/>
      <c r="G31" s="11" t="s">
        <v>44</v>
      </c>
      <c r="H31" s="9">
        <f>0.51+0.3+0.22+0.12+0.17+0.22</f>
        <v>1.5399999999999998</v>
      </c>
      <c r="I31" s="9">
        <f>1.54*12*I35</f>
        <v>8212.5120000000006</v>
      </c>
    </row>
    <row r="32" spans="1:9" s="1" customFormat="1">
      <c r="A32" s="27" t="s">
        <v>49</v>
      </c>
      <c r="B32" s="27"/>
      <c r="C32" s="27"/>
      <c r="D32" s="27"/>
      <c r="E32" s="27"/>
      <c r="F32" s="27"/>
      <c r="G32" s="9" t="s">
        <v>4</v>
      </c>
      <c r="H32" s="9">
        <v>0.87</v>
      </c>
      <c r="I32" s="9">
        <f>0.87*12*I35</f>
        <v>4639.5359999999991</v>
      </c>
    </row>
    <row r="33" spans="1:11" s="1" customFormat="1">
      <c r="A33" s="27" t="s">
        <v>50</v>
      </c>
      <c r="B33" s="27"/>
      <c r="C33" s="27"/>
      <c r="D33" s="27"/>
      <c r="E33" s="27"/>
      <c r="F33" s="27"/>
      <c r="G33" s="9" t="s">
        <v>8</v>
      </c>
      <c r="H33" s="9">
        <v>0.71</v>
      </c>
      <c r="I33" s="9">
        <f>0.71*12*I35</f>
        <v>3786.2879999999996</v>
      </c>
    </row>
    <row r="34" spans="1:11" s="1" customFormat="1">
      <c r="A34" s="49" t="s">
        <v>2</v>
      </c>
      <c r="B34" s="50"/>
      <c r="C34" s="50"/>
      <c r="D34" s="50"/>
      <c r="E34" s="50"/>
      <c r="F34" s="51"/>
      <c r="G34" s="14"/>
      <c r="H34" s="14"/>
      <c r="I34" s="15">
        <f>I14+I22+I28</f>
        <v>97323.599999999991</v>
      </c>
    </row>
    <row r="35" spans="1:11" s="18" customFormat="1">
      <c r="A35" s="52" t="s">
        <v>1</v>
      </c>
      <c r="B35" s="52"/>
      <c r="C35" s="52"/>
      <c r="D35" s="52"/>
      <c r="E35" s="52"/>
      <c r="F35" s="52"/>
      <c r="G35" s="20"/>
      <c r="H35" s="21"/>
      <c r="I35" s="23" t="s">
        <v>57</v>
      </c>
    </row>
    <row r="36" spans="1:11" s="2" customFormat="1" ht="25.5" customHeight="1">
      <c r="A36" s="43" t="s">
        <v>48</v>
      </c>
      <c r="B36" s="44"/>
      <c r="C36" s="44"/>
      <c r="D36" s="44"/>
      <c r="E36" s="44"/>
      <c r="F36" s="45"/>
      <c r="G36" s="16"/>
      <c r="H36" s="17">
        <f>H14+H22+H28</f>
        <v>18.249999999999996</v>
      </c>
      <c r="I36" s="17">
        <f>I34 /12/I35</f>
        <v>18.25</v>
      </c>
    </row>
    <row r="37" spans="1:11" s="1" customFormat="1" ht="15.75" customHeight="1">
      <c r="A37" s="4"/>
      <c r="B37" s="4"/>
      <c r="C37" s="4"/>
      <c r="D37" s="4"/>
      <c r="E37" s="4"/>
      <c r="F37" s="4"/>
      <c r="G37" s="4"/>
      <c r="H37" s="5"/>
      <c r="I37" s="5"/>
    </row>
    <row r="38" spans="1:11" s="1" customFormat="1" ht="16.5" customHeight="1">
      <c r="A38" s="4"/>
      <c r="B38" s="4"/>
      <c r="C38" s="4"/>
      <c r="D38" s="4"/>
      <c r="E38" s="4"/>
      <c r="F38" s="4"/>
      <c r="G38" s="4"/>
      <c r="H38" s="5"/>
      <c r="I38" s="5"/>
    </row>
    <row r="39" spans="1:11" s="1" customFormat="1" ht="18.75" customHeight="1">
      <c r="A39" s="4"/>
      <c r="B39" s="4"/>
      <c r="C39" s="4"/>
      <c r="D39" s="4"/>
      <c r="E39" s="4"/>
      <c r="F39" s="4"/>
      <c r="G39" s="4"/>
      <c r="H39" s="5"/>
      <c r="I39" s="5"/>
    </row>
    <row r="40" spans="1:11" s="1" customFormat="1">
      <c r="A40" s="4"/>
      <c r="B40" s="4"/>
      <c r="C40" s="4"/>
      <c r="D40" s="4"/>
      <c r="E40" s="4"/>
      <c r="F40" s="4"/>
      <c r="G40" s="4"/>
      <c r="H40" s="5"/>
      <c r="I40" s="5"/>
      <c r="J40" s="18"/>
      <c r="K40" s="18"/>
    </row>
    <row r="41" spans="1:11" s="1" customFormat="1">
      <c r="A41" s="4" t="s">
        <v>0</v>
      </c>
      <c r="B41" s="4">
        <v>12</v>
      </c>
      <c r="C41" s="4"/>
      <c r="D41" s="4"/>
      <c r="E41" s="4"/>
      <c r="F41" s="4"/>
      <c r="G41" s="4"/>
      <c r="H41" s="5"/>
      <c r="I41" s="5"/>
    </row>
    <row r="42" spans="1:11" s="1" customFormat="1">
      <c r="A42" s="4"/>
      <c r="B42" s="4"/>
      <c r="C42" s="4"/>
      <c r="D42" s="4"/>
      <c r="E42" s="4"/>
      <c r="F42" s="4"/>
      <c r="G42" s="4"/>
      <c r="H42" s="5"/>
      <c r="I42" s="5"/>
    </row>
  </sheetData>
  <mergeCells count="39">
    <mergeCell ref="A23:F23"/>
    <mergeCell ref="A25:F25"/>
    <mergeCell ref="A18:F18"/>
    <mergeCell ref="A19:F19"/>
    <mergeCell ref="A20:F20"/>
    <mergeCell ref="A21:F21"/>
    <mergeCell ref="A22:F22"/>
    <mergeCell ref="G6:I6"/>
    <mergeCell ref="A6:F8"/>
    <mergeCell ref="G7:G8"/>
    <mergeCell ref="A36:F36"/>
    <mergeCell ref="A28:F28"/>
    <mergeCell ref="A29:F29"/>
    <mergeCell ref="A30:F30"/>
    <mergeCell ref="A33:F33"/>
    <mergeCell ref="A31:F31"/>
    <mergeCell ref="A32:F32"/>
    <mergeCell ref="A34:F34"/>
    <mergeCell ref="A35:F35"/>
    <mergeCell ref="A27:F27"/>
    <mergeCell ref="A24:F24"/>
    <mergeCell ref="A16:F16"/>
    <mergeCell ref="A17:F17"/>
    <mergeCell ref="H1:I1"/>
    <mergeCell ref="H2:I2"/>
    <mergeCell ref="H3:I3"/>
    <mergeCell ref="H7:H8"/>
    <mergeCell ref="A26:F26"/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2016-01-12T10:58:40Z</cp:lastPrinted>
  <dcterms:created xsi:type="dcterms:W3CDTF">2013-04-24T10:34:01Z</dcterms:created>
  <dcterms:modified xsi:type="dcterms:W3CDTF">2016-04-07T08:36:39Z</dcterms:modified>
</cp:coreProperties>
</file>